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'1кв'!$A$1:$E$56</definedName>
    <definedName name="_xlnm.Print_Area" localSheetId="1">'2кв'!$A$1:$E$58</definedName>
    <definedName name="_xlnm.Print_Area" localSheetId="2">'3кв'!$A$1:$E$56</definedName>
    <definedName name="_xlnm.Print_Area" localSheetId="3">'4кв'!$A$1:$E$59</definedName>
    <definedName name="_xlnm.Print_Area" localSheetId="4">отчет!$A$1:$C$45</definedName>
  </definedNames>
  <calcPr calcId="152511"/>
</workbook>
</file>

<file path=xl/calcChain.xml><?xml version="1.0" encoding="utf-8"?>
<calcChain xmlns="http://schemas.openxmlformats.org/spreadsheetml/2006/main">
  <c r="C6" i="30" l="1"/>
  <c r="C17" i="30"/>
  <c r="C33" i="30"/>
  <c r="C28" i="30"/>
  <c r="C27" i="30"/>
  <c r="C31" i="30"/>
  <c r="C30" i="30"/>
  <c r="C26" i="30"/>
  <c r="C22" i="30"/>
  <c r="C23" i="30"/>
  <c r="C24" i="30"/>
  <c r="C25" i="30"/>
  <c r="C20" i="30"/>
  <c r="C21" i="30"/>
  <c r="C19" i="30"/>
  <c r="C16" i="30"/>
  <c r="C15" i="30"/>
  <c r="C14" i="30"/>
  <c r="C13" i="30"/>
  <c r="B53" i="29"/>
  <c r="E29" i="29"/>
  <c r="E36" i="29"/>
  <c r="E31" i="29"/>
  <c r="E32" i="29"/>
  <c r="E33" i="29"/>
  <c r="E34" i="29"/>
  <c r="E30" i="29"/>
  <c r="C39" i="30"/>
  <c r="C34" i="30" l="1"/>
  <c r="E23" i="29" l="1"/>
  <c r="E22" i="29"/>
  <c r="B58" i="29" l="1"/>
  <c r="B59" i="29" s="1"/>
  <c r="B54" i="28"/>
  <c r="B53" i="28"/>
  <c r="E31" i="28"/>
  <c r="E30" i="28"/>
  <c r="B50" i="28" l="1"/>
  <c r="E23" i="28"/>
  <c r="E22" i="28"/>
  <c r="E33" i="28" l="1"/>
  <c r="B55" i="28" s="1"/>
  <c r="B56" i="28" s="1"/>
  <c r="B51" i="27"/>
  <c r="E34" i="27"/>
  <c r="E32" i="27"/>
  <c r="E31" i="27"/>
  <c r="B56" i="27"/>
  <c r="B55" i="27"/>
  <c r="B54" i="27"/>
  <c r="E23" i="27"/>
  <c r="E22" i="27"/>
  <c r="B57" i="27" l="1"/>
  <c r="B58" i="27" s="1"/>
  <c r="B54" i="26"/>
  <c r="B53" i="26"/>
  <c r="B52" i="26"/>
  <c r="E23" i="26"/>
  <c r="E22" i="26"/>
  <c r="E32" i="26" l="1"/>
  <c r="B55" i="26" s="1"/>
  <c r="B56" i="26" l="1"/>
</calcChain>
</file>

<file path=xl/sharedStrings.xml><?xml version="1.0" encoding="utf-8"?>
<sst xmlns="http://schemas.openxmlformats.org/spreadsheetml/2006/main" count="359" uniqueCount="127">
  <si>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</si>
  <si>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</si>
  <si>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</si>
  <si>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</si>
  <si>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</si>
  <si>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</si>
  <si>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</si>
  <si>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</si>
  <si>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</si>
  <si>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</si>
  <si>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</si>
  <si>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</si>
  <si>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</si>
  <si>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</si>
  <si>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</si>
  <si>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</si>
  <si>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</si>
  <si>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</si>
  <si>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</si>
  <si>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</si>
  <si>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</si>
  <si>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</si>
  <si>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</si>
  <si>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</si>
  <si>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пер.Шмидта,17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</si>
  <si>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 от   01.02.2015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</si>
  <si>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</si>
  <si>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</si>
  <si>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</si>
  <si>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</si>
  <si>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</si>
  <si>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</si>
  <si>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</si>
  <si>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Оплачено </t>
  </si>
  <si>
    <t>Расходы по содержанию и тек.ремонту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</si>
  <si>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</si>
  <si>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</si>
  <si>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</si>
  <si>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</si>
  <si>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</si>
  <si>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</si>
  <si>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</si>
  <si>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</si>
  <si>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Дератизация, дезинсекция (по заявке собственников)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</si>
  <si>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</si>
  <si>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</si>
  <si>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</si>
  <si>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</si>
  <si>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28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от 28.11.2021</t>
    </r>
  </si>
  <si>
    <t>Заказчик - Собственники МКД, в лице председателя совета МКД Назаренко В.В.</t>
  </si>
  <si>
    <t>Общая площадь квартир - 2106,6м2</t>
  </si>
  <si>
    <r>
      <t xml:space="preserve">именуемый в дальнейшем "Заказчик", в лице </t>
    </r>
    <r>
      <rPr>
        <u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Назаренко Веры Владимировны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</si>
  <si>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</si>
  <si>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</si>
  <si>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за 1 квартал 2024 года</t>
  </si>
  <si>
    <t>31.03.2024 г.</t>
  </si>
  <si>
    <t>Предъявлено населению 187047,06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</si>
  <si>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</si>
  <si>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</si>
  <si>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 01  2024 г. по "31" 03 2024 г. выполнено работ (оказано услуг) на общую сумму сто шестьдесят тысяч восемьсот девяносто девять рублей 60 копеек.</t>
  </si>
  <si>
    <t>за 2 квартал 2024 года</t>
  </si>
  <si>
    <t>30.06.2024 г.</t>
  </si>
  <si>
    <t>2 квартал</t>
  </si>
  <si>
    <t>Поверка ОДПУ ТЭ</t>
  </si>
  <si>
    <t>Замена стояка КНС с квартиры в подвал</t>
  </si>
  <si>
    <t>Засыпка промоины под отмосткой, заделка раствором (кв.5)</t>
  </si>
  <si>
    <t>апрель</t>
  </si>
  <si>
    <t>май</t>
  </si>
  <si>
    <t>ч/ч</t>
  </si>
  <si>
    <t xml:space="preserve">           2. Всего за период с "01"  04  2024 г. по "30" 06 2024 г. выполнено работ (оказано услуг) на общую сумму двести три тысячи четыреста шестьдесят восемь рублей 34 копейки.</t>
  </si>
  <si>
    <t>Предъявлено населению 205021,74</t>
  </si>
  <si>
    <t>за 3 квартал 2024 года</t>
  </si>
  <si>
    <t>30.09.2024 г.</t>
  </si>
  <si>
    <t>3 квартал</t>
  </si>
  <si>
    <t>Ремонт качелей (кв.5)</t>
  </si>
  <si>
    <t>Штукатурка балконной стены (кв.35)</t>
  </si>
  <si>
    <t>август</t>
  </si>
  <si>
    <t xml:space="preserve">           2. Всего за период с "01"  07  2024 г. по "30" 09 2024 г. выполнено работ (оказано услуг) на общую сумму сто шестьдесят девять тысяч восемьсот восемьдесят один рубль 92 копейки.</t>
  </si>
  <si>
    <t>Предъявлено населению 192983,36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</si>
  <si>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</si>
  <si>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</si>
  <si>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</si>
  <si>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</si>
  <si>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</si>
  <si>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</si>
  <si>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* холодная вода на СОИ - 15 376,7</t>
  </si>
  <si>
    <t>* горячая вода на СОИ - 7 358,49</t>
  </si>
  <si>
    <t>* водоотведение на СОИ- 25 430,71</t>
  </si>
  <si>
    <t>* электроэнергия на СОИ- 25 798,53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</si>
  <si>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</si>
  <si>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</si>
  <si>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</si>
  <si>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</si>
  <si>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</si>
  <si>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</si>
  <si>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</si>
  <si>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</si>
  <si>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</si>
  <si>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</si>
  <si>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</si>
  <si>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</si>
  <si>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</si>
  <si>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</si>
  <si>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</si>
  <si>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</si>
  <si>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</si>
  <si>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</si>
  <si>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</si>
  <si>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</si>
  <si>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</si>
  <si>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за 4 квартал 2024 года</t>
  </si>
  <si>
    <t>31.12.2024 г.</t>
  </si>
  <si>
    <t>4 квартал</t>
  </si>
  <si>
    <t>Установка доводчика (кв.33)</t>
  </si>
  <si>
    <t>Ремонт шва на балконе (кв.13)</t>
  </si>
  <si>
    <t>Замена стояка ХВс (кв.43,40)</t>
  </si>
  <si>
    <t>Замена стояка КНС (кв.40,43)</t>
  </si>
  <si>
    <t>Частичная замена трубы ХВс в подвале (кв.22)</t>
  </si>
  <si>
    <t>октябрь</t>
  </si>
  <si>
    <t>ноябрь</t>
  </si>
  <si>
    <t>декабрь</t>
  </si>
  <si>
    <t xml:space="preserve">           2. Всего за период с "01"  10  2024 г. по "31" 12 2024 г. выполнено работ (оказано услуг) на общую сумму двести десять тысяч сорок шесть рублей 99 копеек.</t>
  </si>
  <si>
    <t>Предъявлено населению 204331,21</t>
  </si>
  <si>
    <t>по ж.д. пер. Шмидта, д. 17</t>
  </si>
  <si>
    <t>Начислено всего 789 383,37</t>
  </si>
  <si>
    <t>Непредвиденные работы 89 ч/ч</t>
  </si>
  <si>
    <t xml:space="preserve">   * Поверка ОДПУ ТЭ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</si>
</sst>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0" fillId="0" borderId="0" xfId="0" applyFont="1"/>
    <xf numFmtId="43" fontId="4" fillId="0" borderId="0" xfId="0" applyNumberFormat="1" applyFont="1"/>
    <xf numFmtId="0" fontId="11" fillId="0" borderId="0" xfId="0" applyFont="1"/>
    <xf numFmtId="164" fontId="7" fillId="0" borderId="0" xfId="0" applyNumberFormat="1" applyFont="1"/>
    <xf numFmtId="0" fontId="12" fillId="0" borderId="3" xfId="0" applyFont="1" applyBorder="1" applyAlignment="1">
      <alignment wrapText="1"/>
    </xf>
    <xf numFmtId="0" fontId="12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39" fontId="4" fillId="2" borderId="1" xfId="1" applyNumberFormat="1" applyFont="1" applyFill="1" applyBorder="1" applyAlignment="1">
      <alignment horizontal="right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43" fontId="3" fillId="0" borderId="0" xfId="0" applyNumberFormat="1" applyFont="1"/>
    <xf numFmtId="49" fontId="3" fillId="0" borderId="5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17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topLeftCell="A36" zoomScaleSheetLayoutView="100" workbookViewId="0">
      <selection activeCell="F35" sqref="F35"/>
    </sheetView>
  </sheetViews>
  <sheetFormatPr defaultColWidth="9.140625" defaultRowHeight="15" x14ac:dyDescent="0.25"/>
  <cols>
    <col min="1" max="1" width="35.140625" style="2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3.7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54</v>
      </c>
      <c r="B3" s="46"/>
      <c r="C3" s="46"/>
      <c r="D3" s="46"/>
      <c r="E3" s="46"/>
    </row>
    <row r="4" spans="1:5" s="1" customFormat="1" ht="15.75" customHeight="1" x14ac:dyDescent="0.25">
      <c r="A4" s="21" t="s">
        <v>13</v>
      </c>
      <c r="B4" s="4"/>
      <c r="C4" s="4"/>
      <c r="D4" s="28"/>
      <c r="E4" s="27" t="s">
        <v>55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7" t="s">
        <v>51</v>
      </c>
      <c r="B9" s="47"/>
      <c r="C9" s="47"/>
      <c r="D9" s="47"/>
      <c r="E9" s="47"/>
    </row>
    <row r="10" spans="1:5" ht="25.5" customHeight="1" x14ac:dyDescent="0.25">
      <c r="A10" s="51" t="s">
        <v>14</v>
      </c>
      <c r="B10" s="52"/>
      <c r="C10" s="52"/>
      <c r="D10" s="52"/>
      <c r="E10" s="52"/>
    </row>
    <row r="11" spans="1:5" ht="30" customHeight="1" x14ac:dyDescent="0.25">
      <c r="A11" s="47" t="s">
        <v>48</v>
      </c>
      <c r="B11" s="47"/>
      <c r="C11" s="47"/>
      <c r="D11" s="47"/>
      <c r="E11" s="47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7" t="s">
        <v>22</v>
      </c>
      <c r="B13" s="47"/>
      <c r="C13" s="47"/>
      <c r="D13" s="47"/>
      <c r="E13" s="47"/>
    </row>
    <row r="14" spans="1:5" ht="11.25" customHeight="1" x14ac:dyDescent="0.25">
      <c r="A14" s="50" t="s">
        <v>2</v>
      </c>
      <c r="B14" s="53"/>
      <c r="C14" s="53"/>
      <c r="D14" s="53"/>
      <c r="E14" s="53"/>
    </row>
    <row r="15" spans="1:5" x14ac:dyDescent="0.25">
      <c r="A15" s="47" t="s">
        <v>52</v>
      </c>
      <c r="B15" s="47"/>
      <c r="C15" s="47"/>
      <c r="D15" s="47"/>
      <c r="E15" s="47"/>
    </row>
    <row r="16" spans="1:5" ht="10.5" customHeight="1" x14ac:dyDescent="0.25">
      <c r="A16" s="50" t="s">
        <v>16</v>
      </c>
      <c r="B16" s="53"/>
      <c r="C16" s="53"/>
      <c r="D16" s="53"/>
      <c r="E16" s="53"/>
    </row>
    <row r="17" spans="1:8" ht="30.75" customHeight="1" x14ac:dyDescent="0.25">
      <c r="A17" s="47" t="s">
        <v>17</v>
      </c>
      <c r="B17" s="47"/>
      <c r="C17" s="47"/>
      <c r="D17" s="47"/>
      <c r="E17" s="47"/>
    </row>
    <row r="18" spans="1:8" ht="63.75" customHeight="1" x14ac:dyDescent="0.25">
      <c r="A18" s="47" t="s">
        <v>25</v>
      </c>
      <c r="B18" s="47"/>
      <c r="C18" s="47"/>
      <c r="D18" s="47"/>
      <c r="E18" s="47"/>
    </row>
    <row r="19" spans="1:8" ht="33.75" customHeight="1" x14ac:dyDescent="0.25">
      <c r="A19" s="49" t="s">
        <v>26</v>
      </c>
      <c r="B19" s="49"/>
      <c r="C19" s="49"/>
      <c r="D19" s="49"/>
      <c r="E19" s="49"/>
    </row>
    <row r="20" spans="1:8" x14ac:dyDescent="0.25">
      <c r="A20" s="49"/>
      <c r="B20" s="49"/>
      <c r="C20" s="49"/>
      <c r="D20" s="49"/>
      <c r="E20" s="49"/>
      <c r="F20" s="2">
        <v>2106.6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6" t="s">
        <v>39</v>
      </c>
      <c r="B22" s="8" t="s">
        <v>37</v>
      </c>
      <c r="C22" s="3" t="s">
        <v>4</v>
      </c>
      <c r="D22" s="3">
        <v>15.85</v>
      </c>
      <c r="E22" s="7">
        <f>D22*F20*G20</f>
        <v>100168.83</v>
      </c>
      <c r="H22" s="16"/>
    </row>
    <row r="23" spans="1:8" x14ac:dyDescent="0.25">
      <c r="A23" s="6" t="s">
        <v>38</v>
      </c>
      <c r="B23" s="8" t="s">
        <v>23</v>
      </c>
      <c r="C23" s="3" t="s">
        <v>4</v>
      </c>
      <c r="D23" s="3">
        <v>6.06</v>
      </c>
      <c r="E23" s="7">
        <f>D23*F20*G20</f>
        <v>38297.987999999998</v>
      </c>
      <c r="H23" s="16"/>
    </row>
    <row r="24" spans="1:8" ht="30" x14ac:dyDescent="0.25">
      <c r="A24" s="6" t="s">
        <v>43</v>
      </c>
      <c r="B24" s="8" t="s">
        <v>28</v>
      </c>
      <c r="C24" s="3" t="s">
        <v>29</v>
      </c>
      <c r="D24" s="3"/>
      <c r="E24" s="7">
        <v>0</v>
      </c>
      <c r="H24" s="16"/>
    </row>
    <row r="25" spans="1:8" x14ac:dyDescent="0.25">
      <c r="A25" s="6" t="s">
        <v>45</v>
      </c>
      <c r="B25" s="8" t="s">
        <v>28</v>
      </c>
      <c r="C25" s="3" t="s">
        <v>29</v>
      </c>
      <c r="D25" s="3"/>
      <c r="E25" s="23">
        <v>12236.72</v>
      </c>
      <c r="H25" s="16"/>
    </row>
    <row r="26" spans="1:8" x14ac:dyDescent="0.25">
      <c r="A26" s="6" t="s">
        <v>46</v>
      </c>
      <c r="B26" s="8" t="s">
        <v>28</v>
      </c>
      <c r="C26" s="3" t="s">
        <v>29</v>
      </c>
      <c r="D26" s="3"/>
      <c r="E26" s="23">
        <v>5596.9</v>
      </c>
      <c r="H26" s="16"/>
    </row>
    <row r="27" spans="1:8" x14ac:dyDescent="0.25">
      <c r="A27" s="6" t="s">
        <v>47</v>
      </c>
      <c r="B27" s="8" t="s">
        <v>28</v>
      </c>
      <c r="C27" s="3" t="s">
        <v>29</v>
      </c>
      <c r="D27" s="3"/>
      <c r="E27" s="23">
        <v>3022.21</v>
      </c>
      <c r="H27" s="16"/>
    </row>
    <row r="28" spans="1:8" x14ac:dyDescent="0.25">
      <c r="A28" s="6" t="s">
        <v>44</v>
      </c>
      <c r="B28" s="8" t="s">
        <v>28</v>
      </c>
      <c r="C28" s="3" t="s">
        <v>29</v>
      </c>
      <c r="D28" s="3"/>
      <c r="E28" s="22">
        <v>0</v>
      </c>
      <c r="H28" s="16"/>
    </row>
    <row r="29" spans="1:8" x14ac:dyDescent="0.25">
      <c r="A29" s="6" t="s">
        <v>27</v>
      </c>
      <c r="B29" s="8" t="s">
        <v>28</v>
      </c>
      <c r="C29" s="3" t="s">
        <v>29</v>
      </c>
      <c r="D29" s="3"/>
      <c r="E29" s="7">
        <v>504.45</v>
      </c>
      <c r="H29" s="16"/>
    </row>
    <row r="30" spans="1:8" s="36" customFormat="1" ht="60" x14ac:dyDescent="0.25">
      <c r="A30" s="32" t="s">
        <v>57</v>
      </c>
      <c r="B30" s="33" t="s">
        <v>58</v>
      </c>
      <c r="C30" s="34" t="s">
        <v>29</v>
      </c>
      <c r="D30" s="34"/>
      <c r="E30" s="35">
        <v>1072.5</v>
      </c>
    </row>
    <row r="31" spans="1:8" x14ac:dyDescent="0.25">
      <c r="A31" s="19"/>
      <c r="B31" s="8"/>
      <c r="C31" s="3"/>
      <c r="D31" s="3"/>
      <c r="E31" s="7"/>
      <c r="H31" s="16"/>
    </row>
    <row r="32" spans="1:8" s="12" customFormat="1" x14ac:dyDescent="0.25">
      <c r="A32" s="9" t="s">
        <v>30</v>
      </c>
      <c r="B32" s="20"/>
      <c r="C32" s="10"/>
      <c r="D32" s="10"/>
      <c r="E32" s="11">
        <f>SUM(E22:E31)</f>
        <v>160899.598</v>
      </c>
    </row>
    <row r="34" spans="1:5" ht="29.25" customHeight="1" x14ac:dyDescent="0.25">
      <c r="A34" s="55" t="s">
        <v>59</v>
      </c>
      <c r="B34" s="55"/>
      <c r="C34" s="55"/>
      <c r="D34" s="55"/>
      <c r="E34" s="55"/>
    </row>
    <row r="35" spans="1:5" ht="29.25" customHeight="1" x14ac:dyDescent="0.25">
      <c r="A35" s="47" t="s">
        <v>21</v>
      </c>
      <c r="B35" s="47"/>
      <c r="C35" s="47"/>
      <c r="D35" s="47"/>
      <c r="E35" s="47"/>
    </row>
    <row r="36" spans="1:5" x14ac:dyDescent="0.25">
      <c r="A36" s="47" t="s">
        <v>20</v>
      </c>
      <c r="B36" s="47"/>
      <c r="C36" s="47"/>
      <c r="D36" s="47"/>
      <c r="E36" s="47"/>
    </row>
    <row r="37" spans="1:5" ht="29.25" customHeight="1" x14ac:dyDescent="0.25">
      <c r="A37" s="47" t="s">
        <v>31</v>
      </c>
      <c r="B37" s="47"/>
      <c r="C37" s="47"/>
      <c r="D37" s="47"/>
      <c r="E37" s="47"/>
    </row>
    <row r="38" spans="1:5" x14ac:dyDescent="0.25">
      <c r="A38" s="47" t="s">
        <v>18</v>
      </c>
      <c r="B38" s="47"/>
      <c r="C38" s="47"/>
      <c r="D38" s="47"/>
      <c r="E38" s="47"/>
    </row>
    <row r="39" spans="1:5" x14ac:dyDescent="0.25">
      <c r="A39" s="56" t="s">
        <v>5</v>
      </c>
      <c r="B39" s="56"/>
      <c r="C39" s="56"/>
      <c r="D39" s="56"/>
      <c r="E39" s="56"/>
    </row>
    <row r="40" spans="1:5" x14ac:dyDescent="0.25">
      <c r="A40" s="47" t="s">
        <v>18</v>
      </c>
      <c r="B40" s="47"/>
      <c r="C40" s="47"/>
      <c r="D40" s="47"/>
      <c r="E40" s="47"/>
    </row>
    <row r="41" spans="1:5" x14ac:dyDescent="0.25">
      <c r="A41" s="57" t="s">
        <v>53</v>
      </c>
      <c r="B41" s="57"/>
      <c r="C41" s="57"/>
      <c r="D41" s="57"/>
      <c r="E41" s="57"/>
    </row>
    <row r="42" spans="1:5" x14ac:dyDescent="0.25">
      <c r="B42" s="54" t="s">
        <v>19</v>
      </c>
      <c r="C42" s="54"/>
      <c r="D42" s="54"/>
      <c r="E42" s="5" t="s">
        <v>6</v>
      </c>
    </row>
    <row r="43" spans="1:5" x14ac:dyDescent="0.25">
      <c r="A43" s="25"/>
      <c r="B43" s="25"/>
      <c r="C43" s="25"/>
      <c r="D43" s="25"/>
      <c r="E43" s="25"/>
    </row>
    <row r="44" spans="1:5" x14ac:dyDescent="0.25">
      <c r="A44" s="57" t="s">
        <v>49</v>
      </c>
      <c r="B44" s="57"/>
      <c r="C44" s="57"/>
      <c r="D44" s="57"/>
      <c r="E44" s="57"/>
    </row>
    <row r="45" spans="1:5" x14ac:dyDescent="0.25">
      <c r="B45" s="54" t="s">
        <v>19</v>
      </c>
      <c r="C45" s="54"/>
      <c r="D45" s="54"/>
      <c r="E45" s="5" t="s">
        <v>6</v>
      </c>
    </row>
    <row r="47" spans="1:5" x14ac:dyDescent="0.25">
      <c r="A47" s="17" t="s">
        <v>50</v>
      </c>
    </row>
    <row r="48" spans="1:5" x14ac:dyDescent="0.25">
      <c r="A48" s="12" t="s">
        <v>32</v>
      </c>
    </row>
    <row r="49" spans="1:2" x14ac:dyDescent="0.25">
      <c r="A49" s="2" t="s">
        <v>36</v>
      </c>
      <c r="B49" s="13">
        <v>25108.32</v>
      </c>
    </row>
    <row r="50" spans="1:2" x14ac:dyDescent="0.25">
      <c r="A50" s="24" t="s">
        <v>56</v>
      </c>
      <c r="B50" s="14"/>
    </row>
    <row r="51" spans="1:2" x14ac:dyDescent="0.25">
      <c r="A51" s="2" t="s">
        <v>33</v>
      </c>
      <c r="B51" s="14">
        <v>187789.31</v>
      </c>
    </row>
    <row r="52" spans="1:2" x14ac:dyDescent="0.25">
      <c r="A52" s="2" t="s">
        <v>41</v>
      </c>
      <c r="B52" s="14">
        <f>350*3</f>
        <v>1050</v>
      </c>
    </row>
    <row r="53" spans="1:2" x14ac:dyDescent="0.25">
      <c r="A53" s="2" t="s">
        <v>40</v>
      </c>
      <c r="B53" s="14">
        <f>3*330</f>
        <v>990</v>
      </c>
    </row>
    <row r="54" spans="1:2" x14ac:dyDescent="0.25">
      <c r="A54" s="2" t="s">
        <v>42</v>
      </c>
      <c r="B54" s="14">
        <f>3*150</f>
        <v>450</v>
      </c>
    </row>
    <row r="55" spans="1:2" x14ac:dyDescent="0.25">
      <c r="A55" s="2" t="s">
        <v>34</v>
      </c>
      <c r="B55" s="14">
        <f>E32</f>
        <v>160899.598</v>
      </c>
    </row>
    <row r="56" spans="1:2" x14ac:dyDescent="0.25">
      <c r="A56" s="15" t="s">
        <v>35</v>
      </c>
      <c r="B56" s="18">
        <f>B49+B51+B52+B53+B54-B55</f>
        <v>54488.032000000007</v>
      </c>
    </row>
    <row r="59" spans="1:2" x14ac:dyDescent="0.25">
      <c r="B59" s="2">
        <v>25108.32</v>
      </c>
    </row>
  </sheetData>
  <mergeCells count="29"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E41"/>
    <mergeCell ref="B42:D42"/>
    <mergeCell ref="A44:E4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topLeftCell="A22" zoomScaleSheetLayoutView="100" workbookViewId="0">
      <selection activeCell="A30" sqref="A30"/>
    </sheetView>
  </sheetViews>
  <sheetFormatPr defaultColWidth="9.140625" defaultRowHeight="15" x14ac:dyDescent="0.25"/>
  <cols>
    <col min="1" max="1" width="35.140625" style="2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3.7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60</v>
      </c>
      <c r="B3" s="46"/>
      <c r="C3" s="46"/>
      <c r="D3" s="46"/>
      <c r="E3" s="46"/>
    </row>
    <row r="4" spans="1:5" s="1" customFormat="1" ht="15.75" customHeight="1" x14ac:dyDescent="0.25">
      <c r="A4" s="21" t="s">
        <v>13</v>
      </c>
      <c r="B4" s="4"/>
      <c r="C4" s="4"/>
      <c r="D4" s="28"/>
      <c r="E4" s="27" t="s">
        <v>61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7" t="s">
        <v>51</v>
      </c>
      <c r="B9" s="47"/>
      <c r="C9" s="47"/>
      <c r="D9" s="47"/>
      <c r="E9" s="47"/>
    </row>
    <row r="10" spans="1:5" ht="25.5" customHeight="1" x14ac:dyDescent="0.25">
      <c r="A10" s="51" t="s">
        <v>14</v>
      </c>
      <c r="B10" s="52"/>
      <c r="C10" s="52"/>
      <c r="D10" s="52"/>
      <c r="E10" s="52"/>
    </row>
    <row r="11" spans="1:5" ht="30" customHeight="1" x14ac:dyDescent="0.25">
      <c r="A11" s="47" t="s">
        <v>48</v>
      </c>
      <c r="B11" s="47"/>
      <c r="C11" s="47"/>
      <c r="D11" s="47"/>
      <c r="E11" s="47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7" t="s">
        <v>22</v>
      </c>
      <c r="B13" s="47"/>
      <c r="C13" s="47"/>
      <c r="D13" s="47"/>
      <c r="E13" s="47"/>
    </row>
    <row r="14" spans="1:5" ht="11.25" customHeight="1" x14ac:dyDescent="0.25">
      <c r="A14" s="50" t="s">
        <v>2</v>
      </c>
      <c r="B14" s="53"/>
      <c r="C14" s="53"/>
      <c r="D14" s="53"/>
      <c r="E14" s="53"/>
    </row>
    <row r="15" spans="1:5" x14ac:dyDescent="0.25">
      <c r="A15" s="47" t="s">
        <v>52</v>
      </c>
      <c r="B15" s="47"/>
      <c r="C15" s="47"/>
      <c r="D15" s="47"/>
      <c r="E15" s="47"/>
    </row>
    <row r="16" spans="1:5" ht="10.5" customHeight="1" x14ac:dyDescent="0.25">
      <c r="A16" s="50" t="s">
        <v>16</v>
      </c>
      <c r="B16" s="53"/>
      <c r="C16" s="53"/>
      <c r="D16" s="53"/>
      <c r="E16" s="53"/>
    </row>
    <row r="17" spans="1:8" ht="30.75" customHeight="1" x14ac:dyDescent="0.25">
      <c r="A17" s="47" t="s">
        <v>17</v>
      </c>
      <c r="B17" s="47"/>
      <c r="C17" s="47"/>
      <c r="D17" s="47"/>
      <c r="E17" s="47"/>
    </row>
    <row r="18" spans="1:8" ht="63.75" customHeight="1" x14ac:dyDescent="0.25">
      <c r="A18" s="47" t="s">
        <v>25</v>
      </c>
      <c r="B18" s="47"/>
      <c r="C18" s="47"/>
      <c r="D18" s="47"/>
      <c r="E18" s="47"/>
    </row>
    <row r="19" spans="1:8" ht="33.75" customHeight="1" x14ac:dyDescent="0.25">
      <c r="A19" s="49" t="s">
        <v>26</v>
      </c>
      <c r="B19" s="49"/>
      <c r="C19" s="49"/>
      <c r="D19" s="49"/>
      <c r="E19" s="49"/>
    </row>
    <row r="20" spans="1:8" x14ac:dyDescent="0.25">
      <c r="A20" s="49"/>
      <c r="B20" s="49"/>
      <c r="C20" s="49"/>
      <c r="D20" s="49"/>
      <c r="E20" s="49"/>
      <c r="F20" s="2">
        <v>2106.6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6" t="s">
        <v>39</v>
      </c>
      <c r="B22" s="8" t="s">
        <v>37</v>
      </c>
      <c r="C22" s="3" t="s">
        <v>4</v>
      </c>
      <c r="D22" s="3">
        <v>15.85</v>
      </c>
      <c r="E22" s="7">
        <f>D22*F20*G20</f>
        <v>100168.83</v>
      </c>
      <c r="H22" s="16"/>
    </row>
    <row r="23" spans="1:8" x14ac:dyDescent="0.25">
      <c r="A23" s="6" t="s">
        <v>38</v>
      </c>
      <c r="B23" s="8" t="s">
        <v>23</v>
      </c>
      <c r="C23" s="3" t="s">
        <v>4</v>
      </c>
      <c r="D23" s="3">
        <v>6.06</v>
      </c>
      <c r="E23" s="7">
        <f>D23*F20*G20</f>
        <v>38297.987999999998</v>
      </c>
      <c r="H23" s="16"/>
    </row>
    <row r="24" spans="1:8" ht="30" x14ac:dyDescent="0.25">
      <c r="A24" s="6" t="s">
        <v>43</v>
      </c>
      <c r="B24" s="8" t="s">
        <v>62</v>
      </c>
      <c r="C24" s="3" t="s">
        <v>29</v>
      </c>
      <c r="D24" s="3"/>
      <c r="E24" s="7">
        <v>0</v>
      </c>
      <c r="H24" s="16"/>
    </row>
    <row r="25" spans="1:8" x14ac:dyDescent="0.25">
      <c r="A25" s="6" t="s">
        <v>45</v>
      </c>
      <c r="B25" s="8" t="s">
        <v>62</v>
      </c>
      <c r="C25" s="3" t="s">
        <v>29</v>
      </c>
      <c r="D25" s="3"/>
      <c r="E25" s="23">
        <v>30170.27</v>
      </c>
      <c r="H25" s="16"/>
    </row>
    <row r="26" spans="1:8" x14ac:dyDescent="0.25">
      <c r="A26" s="6" t="s">
        <v>46</v>
      </c>
      <c r="B26" s="8" t="s">
        <v>62</v>
      </c>
      <c r="C26" s="3" t="s">
        <v>29</v>
      </c>
      <c r="D26" s="3"/>
      <c r="E26" s="23">
        <v>7847.3</v>
      </c>
      <c r="H26" s="16"/>
    </row>
    <row r="27" spans="1:8" x14ac:dyDescent="0.25">
      <c r="A27" s="6" t="s">
        <v>47</v>
      </c>
      <c r="B27" s="8" t="s">
        <v>62</v>
      </c>
      <c r="C27" s="3" t="s">
        <v>29</v>
      </c>
      <c r="D27" s="3"/>
      <c r="E27" s="23">
        <v>7450.75</v>
      </c>
      <c r="H27" s="16"/>
    </row>
    <row r="28" spans="1:8" x14ac:dyDescent="0.25">
      <c r="A28" s="6" t="s">
        <v>44</v>
      </c>
      <c r="B28" s="8" t="s">
        <v>62</v>
      </c>
      <c r="C28" s="3" t="s">
        <v>29</v>
      </c>
      <c r="D28" s="3"/>
      <c r="E28" s="23">
        <v>0</v>
      </c>
      <c r="H28" s="16"/>
    </row>
    <row r="29" spans="1:8" x14ac:dyDescent="0.25">
      <c r="A29" s="6" t="s">
        <v>27</v>
      </c>
      <c r="B29" s="8" t="s">
        <v>62</v>
      </c>
      <c r="C29" s="3" t="s">
        <v>29</v>
      </c>
      <c r="D29" s="3"/>
      <c r="E29" s="23">
        <v>8932.15</v>
      </c>
      <c r="H29" s="16"/>
    </row>
    <row r="30" spans="1:8" s="36" customFormat="1" x14ac:dyDescent="0.25">
      <c r="A30" s="32" t="s">
        <v>63</v>
      </c>
      <c r="B30" s="33" t="s">
        <v>62</v>
      </c>
      <c r="C30" s="34" t="s">
        <v>29</v>
      </c>
      <c r="D30" s="34"/>
      <c r="E30" s="23">
        <v>6700</v>
      </c>
    </row>
    <row r="31" spans="1:8" ht="30" x14ac:dyDescent="0.25">
      <c r="A31" s="6" t="s">
        <v>64</v>
      </c>
      <c r="B31" s="8" t="s">
        <v>66</v>
      </c>
      <c r="C31" s="3" t="s">
        <v>68</v>
      </c>
      <c r="D31" s="3">
        <v>11</v>
      </c>
      <c r="E31" s="23">
        <f>D31*260.07</f>
        <v>2860.77</v>
      </c>
      <c r="H31" s="16"/>
    </row>
    <row r="32" spans="1:8" ht="30" x14ac:dyDescent="0.25">
      <c r="A32" s="6" t="s">
        <v>65</v>
      </c>
      <c r="B32" s="8" t="s">
        <v>67</v>
      </c>
      <c r="C32" s="3" t="s">
        <v>68</v>
      </c>
      <c r="D32" s="3">
        <v>4</v>
      </c>
      <c r="E32" s="7">
        <f>D32*260.07</f>
        <v>1040.28</v>
      </c>
      <c r="H32" s="16"/>
    </row>
    <row r="33" spans="1:8" x14ac:dyDescent="0.25">
      <c r="A33" s="19"/>
      <c r="B33" s="8"/>
      <c r="C33" s="3"/>
      <c r="D33" s="3"/>
      <c r="E33" s="7"/>
      <c r="H33" s="16"/>
    </row>
    <row r="34" spans="1:8" s="12" customFormat="1" x14ac:dyDescent="0.25">
      <c r="A34" s="9" t="s">
        <v>30</v>
      </c>
      <c r="B34" s="20"/>
      <c r="C34" s="10"/>
      <c r="D34" s="10"/>
      <c r="E34" s="11">
        <f>SUM(E22:E33)</f>
        <v>203468.33799999996</v>
      </c>
    </row>
    <row r="36" spans="1:8" ht="29.25" customHeight="1" x14ac:dyDescent="0.25">
      <c r="A36" s="55" t="s">
        <v>69</v>
      </c>
      <c r="B36" s="55"/>
      <c r="C36" s="55"/>
      <c r="D36" s="55"/>
      <c r="E36" s="55"/>
    </row>
    <row r="37" spans="1:8" ht="29.25" customHeight="1" x14ac:dyDescent="0.25">
      <c r="A37" s="47" t="s">
        <v>21</v>
      </c>
      <c r="B37" s="47"/>
      <c r="C37" s="47"/>
      <c r="D37" s="47"/>
      <c r="E37" s="47"/>
    </row>
    <row r="38" spans="1:8" x14ac:dyDescent="0.25">
      <c r="A38" s="47" t="s">
        <v>20</v>
      </c>
      <c r="B38" s="47"/>
      <c r="C38" s="47"/>
      <c r="D38" s="47"/>
      <c r="E38" s="47"/>
    </row>
    <row r="39" spans="1:8" ht="29.25" customHeight="1" x14ac:dyDescent="0.25">
      <c r="A39" s="47" t="s">
        <v>31</v>
      </c>
      <c r="B39" s="47"/>
      <c r="C39" s="47"/>
      <c r="D39" s="47"/>
      <c r="E39" s="47"/>
    </row>
    <row r="40" spans="1:8" x14ac:dyDescent="0.25">
      <c r="A40" s="47" t="s">
        <v>18</v>
      </c>
      <c r="B40" s="47"/>
      <c r="C40" s="47"/>
      <c r="D40" s="47"/>
      <c r="E40" s="47"/>
    </row>
    <row r="41" spans="1:8" x14ac:dyDescent="0.25">
      <c r="A41" s="56" t="s">
        <v>5</v>
      </c>
      <c r="B41" s="56"/>
      <c r="C41" s="56"/>
      <c r="D41" s="56"/>
      <c r="E41" s="56"/>
    </row>
    <row r="42" spans="1:8" x14ac:dyDescent="0.25">
      <c r="A42" s="47" t="s">
        <v>18</v>
      </c>
      <c r="B42" s="47"/>
      <c r="C42" s="47"/>
      <c r="D42" s="47"/>
      <c r="E42" s="47"/>
    </row>
    <row r="43" spans="1:8" x14ac:dyDescent="0.25">
      <c r="A43" s="57" t="s">
        <v>53</v>
      </c>
      <c r="B43" s="57"/>
      <c r="C43" s="57"/>
      <c r="D43" s="57"/>
      <c r="E43" s="57"/>
    </row>
    <row r="44" spans="1:8" x14ac:dyDescent="0.25">
      <c r="B44" s="54" t="s">
        <v>19</v>
      </c>
      <c r="C44" s="54"/>
      <c r="D44" s="54"/>
      <c r="E44" s="5" t="s">
        <v>6</v>
      </c>
    </row>
    <row r="45" spans="1:8" x14ac:dyDescent="0.25">
      <c r="A45" s="30"/>
      <c r="B45" s="30"/>
      <c r="C45" s="30"/>
      <c r="D45" s="30"/>
      <c r="E45" s="30"/>
    </row>
    <row r="46" spans="1:8" x14ac:dyDescent="0.25">
      <c r="A46" s="57" t="s">
        <v>49</v>
      </c>
      <c r="B46" s="57"/>
      <c r="C46" s="57"/>
      <c r="D46" s="57"/>
      <c r="E46" s="57"/>
    </row>
    <row r="47" spans="1:8" x14ac:dyDescent="0.25">
      <c r="B47" s="54" t="s">
        <v>19</v>
      </c>
      <c r="C47" s="54"/>
      <c r="D47" s="54"/>
      <c r="E47" s="5" t="s">
        <v>6</v>
      </c>
    </row>
    <row r="49" spans="1:2" x14ac:dyDescent="0.25">
      <c r="A49" s="17" t="s">
        <v>50</v>
      </c>
    </row>
    <row r="50" spans="1:2" x14ac:dyDescent="0.25">
      <c r="A50" s="12" t="s">
        <v>32</v>
      </c>
    </row>
    <row r="51" spans="1:2" x14ac:dyDescent="0.25">
      <c r="A51" s="2" t="s">
        <v>36</v>
      </c>
      <c r="B51" s="13">
        <f>'1кв'!B56</f>
        <v>54488.032000000007</v>
      </c>
    </row>
    <row r="52" spans="1:2" x14ac:dyDescent="0.25">
      <c r="A52" s="29" t="s">
        <v>70</v>
      </c>
      <c r="B52" s="14"/>
    </row>
    <row r="53" spans="1:2" x14ac:dyDescent="0.25">
      <c r="A53" s="2" t="s">
        <v>33</v>
      </c>
      <c r="B53" s="14">
        <v>196853.92</v>
      </c>
    </row>
    <row r="54" spans="1:2" x14ac:dyDescent="0.25">
      <c r="A54" s="2" t="s">
        <v>41</v>
      </c>
      <c r="B54" s="14">
        <f>350*3</f>
        <v>1050</v>
      </c>
    </row>
    <row r="55" spans="1:2" x14ac:dyDescent="0.25">
      <c r="A55" s="2" t="s">
        <v>40</v>
      </c>
      <c r="B55" s="14">
        <f>3*330</f>
        <v>990</v>
      </c>
    </row>
    <row r="56" spans="1:2" x14ac:dyDescent="0.25">
      <c r="A56" s="2" t="s">
        <v>42</v>
      </c>
      <c r="B56" s="14">
        <f>3*150</f>
        <v>450</v>
      </c>
    </row>
    <row r="57" spans="1:2" x14ac:dyDescent="0.25">
      <c r="A57" s="2" t="s">
        <v>34</v>
      </c>
      <c r="B57" s="14">
        <f>E34</f>
        <v>203468.33799999996</v>
      </c>
    </row>
    <row r="58" spans="1:2" x14ac:dyDescent="0.25">
      <c r="A58" s="15" t="s">
        <v>35</v>
      </c>
      <c r="B58" s="18">
        <f>B51+B53+B54+B55+B56-B57</f>
        <v>50363.61400000006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41:E41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40:E40"/>
    <mergeCell ref="A42:E42"/>
    <mergeCell ref="A43:E43"/>
    <mergeCell ref="B44:D44"/>
    <mergeCell ref="A46:E46"/>
    <mergeCell ref="B47:D4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39" zoomScaleSheetLayoutView="100" workbookViewId="0">
      <selection activeCell="D29" sqref="D29:D30"/>
    </sheetView>
  </sheetViews>
  <sheetFormatPr defaultColWidth="9.140625" defaultRowHeight="15" x14ac:dyDescent="0.25"/>
  <cols>
    <col min="1" max="1" width="35.140625" style="2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3.7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71</v>
      </c>
      <c r="B3" s="46"/>
      <c r="C3" s="46"/>
      <c r="D3" s="46"/>
      <c r="E3" s="46"/>
    </row>
    <row r="4" spans="1:5" s="1" customFormat="1" ht="15.75" customHeight="1" x14ac:dyDescent="0.25">
      <c r="A4" s="21" t="s">
        <v>13</v>
      </c>
      <c r="B4" s="4"/>
      <c r="C4" s="4"/>
      <c r="D4" s="28"/>
      <c r="E4" s="27" t="s">
        <v>72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7" t="s">
        <v>51</v>
      </c>
      <c r="B9" s="47"/>
      <c r="C9" s="47"/>
      <c r="D9" s="47"/>
      <c r="E9" s="47"/>
    </row>
    <row r="10" spans="1:5" ht="25.5" customHeight="1" x14ac:dyDescent="0.25">
      <c r="A10" s="51" t="s">
        <v>14</v>
      </c>
      <c r="B10" s="52"/>
      <c r="C10" s="52"/>
      <c r="D10" s="52"/>
      <c r="E10" s="52"/>
    </row>
    <row r="11" spans="1:5" ht="30" customHeight="1" x14ac:dyDescent="0.25">
      <c r="A11" s="47" t="s">
        <v>48</v>
      </c>
      <c r="B11" s="47"/>
      <c r="C11" s="47"/>
      <c r="D11" s="47"/>
      <c r="E11" s="47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7" t="s">
        <v>22</v>
      </c>
      <c r="B13" s="47"/>
      <c r="C13" s="47"/>
      <c r="D13" s="47"/>
      <c r="E13" s="47"/>
    </row>
    <row r="14" spans="1:5" ht="11.25" customHeight="1" x14ac:dyDescent="0.25">
      <c r="A14" s="50" t="s">
        <v>2</v>
      </c>
      <c r="B14" s="53"/>
      <c r="C14" s="53"/>
      <c r="D14" s="53"/>
      <c r="E14" s="53"/>
    </row>
    <row r="15" spans="1:5" x14ac:dyDescent="0.25">
      <c r="A15" s="47" t="s">
        <v>52</v>
      </c>
      <c r="B15" s="47"/>
      <c r="C15" s="47"/>
      <c r="D15" s="47"/>
      <c r="E15" s="47"/>
    </row>
    <row r="16" spans="1:5" ht="10.5" customHeight="1" x14ac:dyDescent="0.25">
      <c r="A16" s="50" t="s">
        <v>16</v>
      </c>
      <c r="B16" s="53"/>
      <c r="C16" s="53"/>
      <c r="D16" s="53"/>
      <c r="E16" s="53"/>
    </row>
    <row r="17" spans="1:8" ht="30.75" customHeight="1" x14ac:dyDescent="0.25">
      <c r="A17" s="47" t="s">
        <v>17</v>
      </c>
      <c r="B17" s="47"/>
      <c r="C17" s="47"/>
      <c r="D17" s="47"/>
      <c r="E17" s="47"/>
    </row>
    <row r="18" spans="1:8" ht="63.75" customHeight="1" x14ac:dyDescent="0.25">
      <c r="A18" s="47" t="s">
        <v>25</v>
      </c>
      <c r="B18" s="47"/>
      <c r="C18" s="47"/>
      <c r="D18" s="47"/>
      <c r="E18" s="47"/>
    </row>
    <row r="19" spans="1:8" ht="33.75" customHeight="1" x14ac:dyDescent="0.25">
      <c r="A19" s="49" t="s">
        <v>26</v>
      </c>
      <c r="B19" s="49"/>
      <c r="C19" s="49"/>
      <c r="D19" s="49"/>
      <c r="E19" s="49"/>
    </row>
    <row r="20" spans="1:8" x14ac:dyDescent="0.25">
      <c r="A20" s="49"/>
      <c r="B20" s="49"/>
      <c r="C20" s="49"/>
      <c r="D20" s="49"/>
      <c r="E20" s="49"/>
      <c r="F20" s="2">
        <v>2106.6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6" t="s">
        <v>39</v>
      </c>
      <c r="B22" s="8" t="s">
        <v>37</v>
      </c>
      <c r="C22" s="3" t="s">
        <v>4</v>
      </c>
      <c r="D22" s="3">
        <v>17.399999999999999</v>
      </c>
      <c r="E22" s="7">
        <f>D22*F20*G20</f>
        <v>109964.51999999999</v>
      </c>
      <c r="H22" s="16"/>
    </row>
    <row r="23" spans="1:8" x14ac:dyDescent="0.25">
      <c r="A23" s="6" t="s">
        <v>38</v>
      </c>
      <c r="B23" s="8" t="s">
        <v>23</v>
      </c>
      <c r="C23" s="3" t="s">
        <v>4</v>
      </c>
      <c r="D23" s="3">
        <v>6.51</v>
      </c>
      <c r="E23" s="7">
        <f>D23*F20*G20</f>
        <v>41141.897999999994</v>
      </c>
      <c r="H23" s="16"/>
    </row>
    <row r="24" spans="1:8" ht="30" x14ac:dyDescent="0.25">
      <c r="A24" s="6" t="s">
        <v>43</v>
      </c>
      <c r="B24" s="8" t="s">
        <v>73</v>
      </c>
      <c r="C24" s="3" t="s">
        <v>29</v>
      </c>
      <c r="D24" s="3"/>
      <c r="E24" s="7">
        <v>0</v>
      </c>
      <c r="H24" s="16"/>
    </row>
    <row r="25" spans="1:8" x14ac:dyDescent="0.25">
      <c r="A25" s="6" t="s">
        <v>45</v>
      </c>
      <c r="B25" s="8" t="s">
        <v>73</v>
      </c>
      <c r="C25" s="3" t="s">
        <v>29</v>
      </c>
      <c r="D25" s="3"/>
      <c r="E25" s="23">
        <v>6404.18</v>
      </c>
      <c r="H25" s="16"/>
    </row>
    <row r="26" spans="1:8" x14ac:dyDescent="0.25">
      <c r="A26" s="6" t="s">
        <v>46</v>
      </c>
      <c r="B26" s="8" t="s">
        <v>73</v>
      </c>
      <c r="C26" s="3" t="s">
        <v>29</v>
      </c>
      <c r="D26" s="3"/>
      <c r="E26" s="23">
        <v>6424.13</v>
      </c>
      <c r="H26" s="16"/>
    </row>
    <row r="27" spans="1:8" x14ac:dyDescent="0.25">
      <c r="A27" s="6" t="s">
        <v>47</v>
      </c>
      <c r="B27" s="8" t="s">
        <v>73</v>
      </c>
      <c r="C27" s="3" t="s">
        <v>29</v>
      </c>
      <c r="D27" s="3"/>
      <c r="E27" s="23">
        <v>1534.42</v>
      </c>
      <c r="H27" s="16"/>
    </row>
    <row r="28" spans="1:8" x14ac:dyDescent="0.25">
      <c r="A28" s="6" t="s">
        <v>44</v>
      </c>
      <c r="B28" s="8" t="s">
        <v>73</v>
      </c>
      <c r="C28" s="3" t="s">
        <v>29</v>
      </c>
      <c r="D28" s="3"/>
      <c r="E28" s="23">
        <v>0</v>
      </c>
      <c r="H28" s="16"/>
    </row>
    <row r="29" spans="1:8" x14ac:dyDescent="0.25">
      <c r="A29" s="6" t="s">
        <v>27</v>
      </c>
      <c r="B29" s="8" t="s">
        <v>73</v>
      </c>
      <c r="C29" s="3" t="s">
        <v>29</v>
      </c>
      <c r="D29" s="3"/>
      <c r="E29" s="23">
        <v>977.89</v>
      </c>
      <c r="H29" s="16"/>
    </row>
    <row r="30" spans="1:8" s="36" customFormat="1" x14ac:dyDescent="0.25">
      <c r="A30" s="32" t="s">
        <v>74</v>
      </c>
      <c r="B30" s="8" t="s">
        <v>76</v>
      </c>
      <c r="C30" s="34" t="s">
        <v>68</v>
      </c>
      <c r="D30" s="34">
        <v>4</v>
      </c>
      <c r="E30" s="23">
        <f>D30*286.24</f>
        <v>1144.96</v>
      </c>
    </row>
    <row r="31" spans="1:8" ht="21" customHeight="1" x14ac:dyDescent="0.25">
      <c r="A31" s="6" t="s">
        <v>75</v>
      </c>
      <c r="B31" s="8" t="s">
        <v>76</v>
      </c>
      <c r="C31" s="3" t="s">
        <v>68</v>
      </c>
      <c r="D31" s="3">
        <v>8</v>
      </c>
      <c r="E31" s="23">
        <f>D31*286.24</f>
        <v>2289.92</v>
      </c>
      <c r="H31" s="16"/>
    </row>
    <row r="32" spans="1:8" x14ac:dyDescent="0.25">
      <c r="A32" s="19"/>
      <c r="B32" s="8"/>
      <c r="C32" s="3"/>
      <c r="D32" s="3"/>
      <c r="E32" s="7"/>
      <c r="H32" s="16"/>
    </row>
    <row r="33" spans="1:5" s="12" customFormat="1" x14ac:dyDescent="0.25">
      <c r="A33" s="9" t="s">
        <v>30</v>
      </c>
      <c r="B33" s="20"/>
      <c r="C33" s="10"/>
      <c r="D33" s="10"/>
      <c r="E33" s="11">
        <f>SUM(E22:E32)</f>
        <v>169881.91800000001</v>
      </c>
    </row>
    <row r="35" spans="1:5" ht="29.25" customHeight="1" x14ac:dyDescent="0.25">
      <c r="A35" s="55" t="s">
        <v>77</v>
      </c>
      <c r="B35" s="55"/>
      <c r="C35" s="55"/>
      <c r="D35" s="55"/>
      <c r="E35" s="55"/>
    </row>
    <row r="36" spans="1:5" ht="29.25" customHeight="1" x14ac:dyDescent="0.25">
      <c r="A36" s="47" t="s">
        <v>21</v>
      </c>
      <c r="B36" s="47"/>
      <c r="C36" s="47"/>
      <c r="D36" s="47"/>
      <c r="E36" s="47"/>
    </row>
    <row r="37" spans="1:5" x14ac:dyDescent="0.25">
      <c r="A37" s="47" t="s">
        <v>20</v>
      </c>
      <c r="B37" s="47"/>
      <c r="C37" s="47"/>
      <c r="D37" s="47"/>
      <c r="E37" s="47"/>
    </row>
    <row r="38" spans="1:5" ht="29.25" customHeight="1" x14ac:dyDescent="0.25">
      <c r="A38" s="47" t="s">
        <v>31</v>
      </c>
      <c r="B38" s="47"/>
      <c r="C38" s="47"/>
      <c r="D38" s="47"/>
      <c r="E38" s="47"/>
    </row>
    <row r="39" spans="1:5" x14ac:dyDescent="0.25">
      <c r="A39" s="47" t="s">
        <v>18</v>
      </c>
      <c r="B39" s="47"/>
      <c r="C39" s="47"/>
      <c r="D39" s="47"/>
      <c r="E39" s="47"/>
    </row>
    <row r="40" spans="1:5" x14ac:dyDescent="0.25">
      <c r="A40" s="56" t="s">
        <v>5</v>
      </c>
      <c r="B40" s="56"/>
      <c r="C40" s="56"/>
      <c r="D40" s="56"/>
      <c r="E40" s="56"/>
    </row>
    <row r="41" spans="1:5" x14ac:dyDescent="0.25">
      <c r="A41" s="47" t="s">
        <v>18</v>
      </c>
      <c r="B41" s="47"/>
      <c r="C41" s="47"/>
      <c r="D41" s="47"/>
      <c r="E41" s="47"/>
    </row>
    <row r="42" spans="1:5" x14ac:dyDescent="0.25">
      <c r="A42" s="57" t="s">
        <v>53</v>
      </c>
      <c r="B42" s="57"/>
      <c r="C42" s="57"/>
      <c r="D42" s="57"/>
      <c r="E42" s="57"/>
    </row>
    <row r="43" spans="1:5" x14ac:dyDescent="0.25">
      <c r="B43" s="54" t="s">
        <v>19</v>
      </c>
      <c r="C43" s="54"/>
      <c r="D43" s="54"/>
      <c r="E43" s="5" t="s">
        <v>6</v>
      </c>
    </row>
    <row r="44" spans="1:5" x14ac:dyDescent="0.25">
      <c r="A44" s="38"/>
      <c r="B44" s="38"/>
      <c r="C44" s="38"/>
      <c r="D44" s="38"/>
      <c r="E44" s="38"/>
    </row>
    <row r="45" spans="1:5" x14ac:dyDescent="0.25">
      <c r="A45" s="57" t="s">
        <v>49</v>
      </c>
      <c r="B45" s="57"/>
      <c r="C45" s="57"/>
      <c r="D45" s="57"/>
      <c r="E45" s="57"/>
    </row>
    <row r="46" spans="1:5" x14ac:dyDescent="0.25">
      <c r="B46" s="54" t="s">
        <v>19</v>
      </c>
      <c r="C46" s="54"/>
      <c r="D46" s="54"/>
      <c r="E46" s="5" t="s">
        <v>6</v>
      </c>
    </row>
    <row r="48" spans="1:5" x14ac:dyDescent="0.25">
      <c r="A48" s="17" t="s">
        <v>50</v>
      </c>
    </row>
    <row r="49" spans="1:2" x14ac:dyDescent="0.25">
      <c r="A49" s="12" t="s">
        <v>32</v>
      </c>
    </row>
    <row r="50" spans="1:2" x14ac:dyDescent="0.25">
      <c r="A50" s="2" t="s">
        <v>36</v>
      </c>
      <c r="B50" s="13">
        <f>'2кв'!B58</f>
        <v>50363.61400000006</v>
      </c>
    </row>
    <row r="51" spans="1:2" x14ac:dyDescent="0.25">
      <c r="A51" s="37" t="s">
        <v>78</v>
      </c>
      <c r="B51" s="14"/>
    </row>
    <row r="52" spans="1:2" x14ac:dyDescent="0.25">
      <c r="A52" s="2" t="s">
        <v>33</v>
      </c>
      <c r="B52" s="14">
        <v>199100.57</v>
      </c>
    </row>
    <row r="53" spans="1:2" x14ac:dyDescent="0.25">
      <c r="A53" s="2" t="s">
        <v>41</v>
      </c>
      <c r="B53" s="14">
        <f>350*2</f>
        <v>700</v>
      </c>
    </row>
    <row r="54" spans="1:2" x14ac:dyDescent="0.25">
      <c r="A54" s="2" t="s">
        <v>40</v>
      </c>
      <c r="B54" s="14">
        <f>2*330</f>
        <v>660</v>
      </c>
    </row>
    <row r="55" spans="1:2" x14ac:dyDescent="0.25">
      <c r="A55" s="2" t="s">
        <v>34</v>
      </c>
      <c r="B55" s="14">
        <f>E33</f>
        <v>169881.91800000001</v>
      </c>
    </row>
    <row r="56" spans="1:2" x14ac:dyDescent="0.25">
      <c r="A56" s="15" t="s">
        <v>35</v>
      </c>
      <c r="B56" s="18">
        <f>B50+B52+B53+B54-B55</f>
        <v>80942.266000000061</v>
      </c>
    </row>
  </sheetData>
  <mergeCells count="29">
    <mergeCell ref="A41:E41"/>
    <mergeCell ref="A42:E42"/>
    <mergeCell ref="B43:D43"/>
    <mergeCell ref="A45:E45"/>
    <mergeCell ref="B46:D46"/>
    <mergeCell ref="A40:E40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39:E39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topLeftCell="A41" zoomScaleSheetLayoutView="100" workbookViewId="0">
      <selection activeCell="B53" sqref="B53"/>
    </sheetView>
  </sheetViews>
  <sheetFormatPr defaultColWidth="9.140625" defaultRowHeight="15" x14ac:dyDescent="0.25"/>
  <cols>
    <col min="1" max="1" width="35.140625" style="2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3.7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110</v>
      </c>
      <c r="B3" s="46"/>
      <c r="C3" s="46"/>
      <c r="D3" s="46"/>
      <c r="E3" s="46"/>
    </row>
    <row r="4" spans="1:5" s="1" customFormat="1" ht="15.75" customHeight="1" x14ac:dyDescent="0.25">
      <c r="A4" s="21" t="s">
        <v>13</v>
      </c>
      <c r="B4" s="4"/>
      <c r="C4" s="4"/>
      <c r="D4" s="28"/>
      <c r="E4" s="27" t="s">
        <v>111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7" t="s">
        <v>51</v>
      </c>
      <c r="B9" s="47"/>
      <c r="C9" s="47"/>
      <c r="D9" s="47"/>
      <c r="E9" s="47"/>
    </row>
    <row r="10" spans="1:5" ht="25.5" customHeight="1" x14ac:dyDescent="0.25">
      <c r="A10" s="51" t="s">
        <v>14</v>
      </c>
      <c r="B10" s="52"/>
      <c r="C10" s="52"/>
      <c r="D10" s="52"/>
      <c r="E10" s="52"/>
    </row>
    <row r="11" spans="1:5" ht="30" customHeight="1" x14ac:dyDescent="0.25">
      <c r="A11" s="47" t="s">
        <v>48</v>
      </c>
      <c r="B11" s="47"/>
      <c r="C11" s="47"/>
      <c r="D11" s="47"/>
      <c r="E11" s="47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7" t="s">
        <v>22</v>
      </c>
      <c r="B13" s="47"/>
      <c r="C13" s="47"/>
      <c r="D13" s="47"/>
      <c r="E13" s="47"/>
    </row>
    <row r="14" spans="1:5" ht="11.25" customHeight="1" x14ac:dyDescent="0.25">
      <c r="A14" s="50" t="s">
        <v>2</v>
      </c>
      <c r="B14" s="53"/>
      <c r="C14" s="53"/>
      <c r="D14" s="53"/>
      <c r="E14" s="53"/>
    </row>
    <row r="15" spans="1:5" x14ac:dyDescent="0.25">
      <c r="A15" s="47" t="s">
        <v>52</v>
      </c>
      <c r="B15" s="47"/>
      <c r="C15" s="47"/>
      <c r="D15" s="47"/>
      <c r="E15" s="47"/>
    </row>
    <row r="16" spans="1:5" ht="10.5" customHeight="1" x14ac:dyDescent="0.25">
      <c r="A16" s="50" t="s">
        <v>16</v>
      </c>
      <c r="B16" s="53"/>
      <c r="C16" s="53"/>
      <c r="D16" s="53"/>
      <c r="E16" s="53"/>
    </row>
    <row r="17" spans="1:8" ht="30.75" customHeight="1" x14ac:dyDescent="0.25">
      <c r="A17" s="47" t="s">
        <v>17</v>
      </c>
      <c r="B17" s="47"/>
      <c r="C17" s="47"/>
      <c r="D17" s="47"/>
      <c r="E17" s="47"/>
    </row>
    <row r="18" spans="1:8" ht="63.75" customHeight="1" x14ac:dyDescent="0.25">
      <c r="A18" s="47" t="s">
        <v>25</v>
      </c>
      <c r="B18" s="47"/>
      <c r="C18" s="47"/>
      <c r="D18" s="47"/>
      <c r="E18" s="47"/>
    </row>
    <row r="19" spans="1:8" ht="33.75" customHeight="1" x14ac:dyDescent="0.25">
      <c r="A19" s="49" t="s">
        <v>26</v>
      </c>
      <c r="B19" s="49"/>
      <c r="C19" s="49"/>
      <c r="D19" s="49"/>
      <c r="E19" s="49"/>
    </row>
    <row r="20" spans="1:8" x14ac:dyDescent="0.25">
      <c r="A20" s="49"/>
      <c r="B20" s="49"/>
      <c r="C20" s="49"/>
      <c r="D20" s="49"/>
      <c r="E20" s="49"/>
      <c r="F20" s="2">
        <v>2106.6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6" t="s">
        <v>39</v>
      </c>
      <c r="B22" s="8" t="s">
        <v>37</v>
      </c>
      <c r="C22" s="3" t="s">
        <v>4</v>
      </c>
      <c r="D22" s="3">
        <v>17.399999999999999</v>
      </c>
      <c r="E22" s="7">
        <f>D22*F20*G20</f>
        <v>109964.51999999999</v>
      </c>
      <c r="H22" s="16"/>
    </row>
    <row r="23" spans="1:8" x14ac:dyDescent="0.25">
      <c r="A23" s="6" t="s">
        <v>38</v>
      </c>
      <c r="B23" s="8" t="s">
        <v>23</v>
      </c>
      <c r="C23" s="3" t="s">
        <v>4</v>
      </c>
      <c r="D23" s="3">
        <v>6.51</v>
      </c>
      <c r="E23" s="7">
        <f>D23*F20*G20</f>
        <v>41141.897999999994</v>
      </c>
      <c r="H23" s="16"/>
    </row>
    <row r="24" spans="1:8" ht="30" x14ac:dyDescent="0.25">
      <c r="A24" s="6" t="s">
        <v>43</v>
      </c>
      <c r="B24" s="8" t="s">
        <v>112</v>
      </c>
      <c r="C24" s="3" t="s">
        <v>29</v>
      </c>
      <c r="D24" s="3"/>
      <c r="E24" s="7">
        <v>0</v>
      </c>
      <c r="H24" s="16"/>
    </row>
    <row r="25" spans="1:8" x14ac:dyDescent="0.25">
      <c r="A25" s="6" t="s">
        <v>45</v>
      </c>
      <c r="B25" s="8" t="s">
        <v>112</v>
      </c>
      <c r="C25" s="3" t="s">
        <v>29</v>
      </c>
      <c r="D25" s="3"/>
      <c r="E25" s="23">
        <v>12856.98</v>
      </c>
      <c r="H25" s="16"/>
    </row>
    <row r="26" spans="1:8" x14ac:dyDescent="0.25">
      <c r="A26" s="6" t="s">
        <v>46</v>
      </c>
      <c r="B26" s="8" t="s">
        <v>112</v>
      </c>
      <c r="C26" s="3" t="s">
        <v>29</v>
      </c>
      <c r="D26" s="3"/>
      <c r="E26" s="23">
        <v>5148.79</v>
      </c>
      <c r="H26" s="16"/>
    </row>
    <row r="27" spans="1:8" x14ac:dyDescent="0.25">
      <c r="A27" s="6" t="s">
        <v>47</v>
      </c>
      <c r="B27" s="8" t="s">
        <v>112</v>
      </c>
      <c r="C27" s="3" t="s">
        <v>29</v>
      </c>
      <c r="D27" s="3"/>
      <c r="E27" s="23">
        <v>3031.53</v>
      </c>
      <c r="H27" s="16"/>
    </row>
    <row r="28" spans="1:8" x14ac:dyDescent="0.25">
      <c r="A28" s="6" t="s">
        <v>44</v>
      </c>
      <c r="B28" s="8" t="s">
        <v>112</v>
      </c>
      <c r="C28" s="3" t="s">
        <v>29</v>
      </c>
      <c r="D28" s="3"/>
      <c r="E28" s="23">
        <v>0</v>
      </c>
      <c r="H28" s="16"/>
    </row>
    <row r="29" spans="1:8" x14ac:dyDescent="0.25">
      <c r="A29" s="6" t="s">
        <v>27</v>
      </c>
      <c r="B29" s="8" t="s">
        <v>112</v>
      </c>
      <c r="C29" s="3" t="s">
        <v>29</v>
      </c>
      <c r="D29" s="3"/>
      <c r="E29" s="23">
        <f>17597.18+2559.21</f>
        <v>20156.39</v>
      </c>
      <c r="H29" s="16"/>
    </row>
    <row r="30" spans="1:8" s="36" customFormat="1" x14ac:dyDescent="0.25">
      <c r="A30" s="32" t="s">
        <v>113</v>
      </c>
      <c r="B30" s="8" t="s">
        <v>118</v>
      </c>
      <c r="C30" s="34" t="s">
        <v>68</v>
      </c>
      <c r="D30" s="34">
        <v>4</v>
      </c>
      <c r="E30" s="23">
        <f>D30*286.24</f>
        <v>1144.96</v>
      </c>
    </row>
    <row r="31" spans="1:8" s="36" customFormat="1" x14ac:dyDescent="0.25">
      <c r="A31" s="32" t="s">
        <v>114</v>
      </c>
      <c r="B31" s="8" t="s">
        <v>119</v>
      </c>
      <c r="C31" s="34" t="s">
        <v>68</v>
      </c>
      <c r="D31" s="34">
        <v>2</v>
      </c>
      <c r="E31" s="23">
        <f t="shared" ref="E31:E34" si="0">D31*286.24</f>
        <v>572.48</v>
      </c>
    </row>
    <row r="32" spans="1:8" s="36" customFormat="1" x14ac:dyDescent="0.25">
      <c r="A32" s="32" t="s">
        <v>115</v>
      </c>
      <c r="B32" s="8" t="s">
        <v>120</v>
      </c>
      <c r="C32" s="34" t="s">
        <v>68</v>
      </c>
      <c r="D32" s="34">
        <v>16</v>
      </c>
      <c r="E32" s="23">
        <f t="shared" si="0"/>
        <v>4579.84</v>
      </c>
    </row>
    <row r="33" spans="1:8" s="36" customFormat="1" x14ac:dyDescent="0.25">
      <c r="A33" s="32" t="s">
        <v>116</v>
      </c>
      <c r="B33" s="8" t="s">
        <v>120</v>
      </c>
      <c r="C33" s="34" t="s">
        <v>68</v>
      </c>
      <c r="D33" s="34">
        <v>32</v>
      </c>
      <c r="E33" s="23">
        <f t="shared" si="0"/>
        <v>9159.68</v>
      </c>
    </row>
    <row r="34" spans="1:8" s="36" customFormat="1" ht="30" x14ac:dyDescent="0.25">
      <c r="A34" s="32" t="s">
        <v>117</v>
      </c>
      <c r="B34" s="8" t="s">
        <v>120</v>
      </c>
      <c r="C34" s="34" t="s">
        <v>68</v>
      </c>
      <c r="D34" s="34">
        <v>8</v>
      </c>
      <c r="E34" s="23">
        <f t="shared" si="0"/>
        <v>2289.92</v>
      </c>
    </row>
    <row r="35" spans="1:8" x14ac:dyDescent="0.25">
      <c r="A35" s="19"/>
      <c r="B35" s="8"/>
      <c r="C35" s="3"/>
      <c r="D35" s="3"/>
      <c r="E35" s="7"/>
      <c r="H35" s="16"/>
    </row>
    <row r="36" spans="1:8" s="12" customFormat="1" x14ac:dyDescent="0.25">
      <c r="A36" s="9" t="s">
        <v>30</v>
      </c>
      <c r="B36" s="20"/>
      <c r="C36" s="10"/>
      <c r="D36" s="10"/>
      <c r="E36" s="11">
        <f>SUM(E22:E35)</f>
        <v>210046.98800000001</v>
      </c>
    </row>
    <row r="38" spans="1:8" ht="29.25" customHeight="1" x14ac:dyDescent="0.25">
      <c r="A38" s="55" t="s">
        <v>121</v>
      </c>
      <c r="B38" s="55"/>
      <c r="C38" s="55"/>
      <c r="D38" s="55"/>
      <c r="E38" s="55"/>
    </row>
    <row r="39" spans="1:8" ht="29.25" customHeight="1" x14ac:dyDescent="0.25">
      <c r="A39" s="47" t="s">
        <v>21</v>
      </c>
      <c r="B39" s="47"/>
      <c r="C39" s="47"/>
      <c r="D39" s="47"/>
      <c r="E39" s="47"/>
    </row>
    <row r="40" spans="1:8" x14ac:dyDescent="0.25">
      <c r="A40" s="47" t="s">
        <v>20</v>
      </c>
      <c r="B40" s="47"/>
      <c r="C40" s="47"/>
      <c r="D40" s="47"/>
      <c r="E40" s="47"/>
    </row>
    <row r="41" spans="1:8" ht="29.25" customHeight="1" x14ac:dyDescent="0.25">
      <c r="A41" s="47" t="s">
        <v>31</v>
      </c>
      <c r="B41" s="47"/>
      <c r="C41" s="47"/>
      <c r="D41" s="47"/>
      <c r="E41" s="47"/>
    </row>
    <row r="42" spans="1:8" x14ac:dyDescent="0.25">
      <c r="A42" s="47" t="s">
        <v>18</v>
      </c>
      <c r="B42" s="47"/>
      <c r="C42" s="47"/>
      <c r="D42" s="47"/>
      <c r="E42" s="47"/>
    </row>
    <row r="43" spans="1:8" x14ac:dyDescent="0.25">
      <c r="A43" s="56" t="s">
        <v>5</v>
      </c>
      <c r="B43" s="56"/>
      <c r="C43" s="56"/>
      <c r="D43" s="56"/>
      <c r="E43" s="56"/>
    </row>
    <row r="44" spans="1:8" x14ac:dyDescent="0.25">
      <c r="A44" s="47" t="s">
        <v>18</v>
      </c>
      <c r="B44" s="47"/>
      <c r="C44" s="47"/>
      <c r="D44" s="47"/>
      <c r="E44" s="47"/>
    </row>
    <row r="45" spans="1:8" x14ac:dyDescent="0.25">
      <c r="A45" s="57" t="s">
        <v>53</v>
      </c>
      <c r="B45" s="57"/>
      <c r="C45" s="57"/>
      <c r="D45" s="57"/>
      <c r="E45" s="57"/>
    </row>
    <row r="46" spans="1:8" x14ac:dyDescent="0.25">
      <c r="B46" s="54" t="s">
        <v>19</v>
      </c>
      <c r="C46" s="54"/>
      <c r="D46" s="54"/>
      <c r="E46" s="5" t="s">
        <v>6</v>
      </c>
    </row>
    <row r="47" spans="1:8" x14ac:dyDescent="0.25">
      <c r="A47" s="41"/>
      <c r="B47" s="41"/>
      <c r="C47" s="41"/>
      <c r="D47" s="41"/>
      <c r="E47" s="41"/>
    </row>
    <row r="48" spans="1:8" x14ac:dyDescent="0.25">
      <c r="A48" s="57" t="s">
        <v>49</v>
      </c>
      <c r="B48" s="57"/>
      <c r="C48" s="57"/>
      <c r="D48" s="57"/>
      <c r="E48" s="57"/>
    </row>
    <row r="49" spans="1:5" x14ac:dyDescent="0.25">
      <c r="B49" s="54" t="s">
        <v>19</v>
      </c>
      <c r="C49" s="54"/>
      <c r="D49" s="54"/>
      <c r="E49" s="5" t="s">
        <v>6</v>
      </c>
    </row>
    <row r="51" spans="1:5" x14ac:dyDescent="0.25">
      <c r="A51" s="17" t="s">
        <v>50</v>
      </c>
    </row>
    <row r="52" spans="1:5" x14ac:dyDescent="0.25">
      <c r="A52" s="12" t="s">
        <v>32</v>
      </c>
    </row>
    <row r="53" spans="1:5" x14ac:dyDescent="0.25">
      <c r="A53" s="2" t="s">
        <v>36</v>
      </c>
      <c r="B53" s="13">
        <f>'3кв'!B56</f>
        <v>80942.266000000061</v>
      </c>
    </row>
    <row r="54" spans="1:5" x14ac:dyDescent="0.25">
      <c r="A54" s="40" t="s">
        <v>122</v>
      </c>
      <c r="B54" s="14"/>
    </row>
    <row r="55" spans="1:5" x14ac:dyDescent="0.25">
      <c r="A55" s="2" t="s">
        <v>33</v>
      </c>
      <c r="B55" s="14">
        <v>198238.84</v>
      </c>
    </row>
    <row r="56" spans="1:5" x14ac:dyDescent="0.25">
      <c r="B56" s="14"/>
    </row>
    <row r="57" spans="1:5" x14ac:dyDescent="0.25">
      <c r="B57" s="14"/>
    </row>
    <row r="58" spans="1:5" x14ac:dyDescent="0.25">
      <c r="A58" s="2" t="s">
        <v>34</v>
      </c>
      <c r="B58" s="14">
        <f>E36</f>
        <v>210046.98800000001</v>
      </c>
    </row>
    <row r="59" spans="1:5" x14ac:dyDescent="0.25">
      <c r="A59" s="15" t="s">
        <v>35</v>
      </c>
      <c r="B59" s="18">
        <f>B53+B55+B56+B57-B58</f>
        <v>69134.118000000017</v>
      </c>
    </row>
  </sheetData>
  <mergeCells count="29">
    <mergeCell ref="A44:E44"/>
    <mergeCell ref="A45:E45"/>
    <mergeCell ref="B46:D46"/>
    <mergeCell ref="A48:E48"/>
    <mergeCell ref="B49:D49"/>
    <mergeCell ref="A38:E38"/>
    <mergeCell ref="A39:E39"/>
    <mergeCell ref="A40:E40"/>
    <mergeCell ref="A41:E41"/>
    <mergeCell ref="A42:E42"/>
    <mergeCell ref="A43:E4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view="pageBreakPreview" topLeftCell="A19" zoomScaleSheetLayoutView="100" workbookViewId="0">
      <selection activeCell="C7" sqref="C7"/>
    </sheetView>
  </sheetViews>
  <sheetFormatPr defaultRowHeight="15.75" x14ac:dyDescent="0.25"/>
  <cols>
    <col min="1" max="1" width="10.5703125" style="1" customWidth="1"/>
    <col min="2" max="2" width="64.140625" style="1" customWidth="1"/>
    <col min="3" max="3" width="16.140625" style="1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4" x14ac:dyDescent="0.25">
      <c r="A1" s="58" t="s">
        <v>79</v>
      </c>
      <c r="B1" s="58"/>
      <c r="C1" s="58"/>
      <c r="D1" s="59"/>
    </row>
    <row r="2" spans="1:4" x14ac:dyDescent="0.25">
      <c r="A2" s="60" t="s">
        <v>80</v>
      </c>
      <c r="B2" s="60"/>
      <c r="C2" s="60"/>
      <c r="D2" s="61"/>
    </row>
    <row r="3" spans="1:4" x14ac:dyDescent="0.25">
      <c r="A3" s="60" t="s">
        <v>81</v>
      </c>
      <c r="B3" s="60"/>
      <c r="C3" s="60"/>
      <c r="D3" s="61"/>
    </row>
    <row r="4" spans="1:4" x14ac:dyDescent="0.25">
      <c r="A4" s="58" t="s">
        <v>123</v>
      </c>
      <c r="B4" s="58"/>
      <c r="C4" s="58"/>
      <c r="D4" s="59"/>
    </row>
    <row r="5" spans="1:4" x14ac:dyDescent="0.25">
      <c r="A5" s="62"/>
      <c r="B5" s="62"/>
      <c r="C5" s="62"/>
    </row>
    <row r="6" spans="1:4" x14ac:dyDescent="0.25">
      <c r="A6" s="61"/>
      <c r="B6" s="63" t="s">
        <v>82</v>
      </c>
      <c r="C6" s="64">
        <f>'1кв'!B49</f>
        <v>25108.32</v>
      </c>
      <c r="D6" s="65"/>
    </row>
    <row r="7" spans="1:4" x14ac:dyDescent="0.25">
      <c r="A7" s="66" t="s">
        <v>83</v>
      </c>
      <c r="B7" s="63" t="s">
        <v>124</v>
      </c>
      <c r="C7" s="64"/>
      <c r="D7" s="65"/>
    </row>
    <row r="8" spans="1:4" x14ac:dyDescent="0.25">
      <c r="A8" s="61"/>
      <c r="B8" s="67" t="s">
        <v>84</v>
      </c>
      <c r="C8" s="64"/>
      <c r="D8" s="65"/>
    </row>
    <row r="9" spans="1:4" x14ac:dyDescent="0.25">
      <c r="A9" s="61"/>
      <c r="B9" s="68" t="s">
        <v>85</v>
      </c>
      <c r="C9" s="64"/>
      <c r="D9" s="65"/>
    </row>
    <row r="10" spans="1:4" x14ac:dyDescent="0.25">
      <c r="A10" s="61"/>
      <c r="B10" s="68" t="s">
        <v>86</v>
      </c>
      <c r="C10" s="64"/>
      <c r="D10" s="65"/>
    </row>
    <row r="11" spans="1:4" x14ac:dyDescent="0.25">
      <c r="A11" s="61"/>
      <c r="B11" s="68" t="s">
        <v>87</v>
      </c>
      <c r="C11" s="64"/>
      <c r="D11" s="65"/>
    </row>
    <row r="12" spans="1:4" x14ac:dyDescent="0.25">
      <c r="A12" s="61"/>
      <c r="B12" s="68" t="s">
        <v>88</v>
      </c>
      <c r="C12" s="64"/>
      <c r="D12" s="65"/>
    </row>
    <row r="13" spans="1:4" x14ac:dyDescent="0.25">
      <c r="B13" s="69" t="s">
        <v>89</v>
      </c>
      <c r="C13" s="70">
        <f>'1кв'!B51+'2кв'!B53+'3кв'!B52+'4кв'!B55</f>
        <v>781982.64</v>
      </c>
      <c r="D13" s="71"/>
    </row>
    <row r="14" spans="1:4" ht="31.5" x14ac:dyDescent="0.25">
      <c r="B14" s="68" t="s">
        <v>90</v>
      </c>
      <c r="C14" s="70">
        <f>'1кв'!B52+'2кв'!B54+'3кв'!B53</f>
        <v>2800</v>
      </c>
      <c r="D14" s="71"/>
    </row>
    <row r="15" spans="1:4" x14ac:dyDescent="0.25">
      <c r="B15" s="68" t="s">
        <v>91</v>
      </c>
      <c r="C15" s="70">
        <f>'1кв'!B53+'2кв'!B55+'3кв'!B54</f>
        <v>2640</v>
      </c>
      <c r="D15" s="71"/>
    </row>
    <row r="16" spans="1:4" ht="31.5" x14ac:dyDescent="0.25">
      <c r="B16" s="68" t="s">
        <v>92</v>
      </c>
      <c r="C16" s="70">
        <f>'1кв'!B54+'2кв'!B56</f>
        <v>900</v>
      </c>
      <c r="D16" s="71"/>
    </row>
    <row r="17" spans="1:7" x14ac:dyDescent="0.25">
      <c r="A17" s="72"/>
      <c r="B17" s="69" t="s">
        <v>93</v>
      </c>
      <c r="C17" s="73">
        <f>SUM(C10:C16)</f>
        <v>788322.64</v>
      </c>
      <c r="D17" s="65"/>
    </row>
    <row r="18" spans="1:7" x14ac:dyDescent="0.25">
      <c r="B18" s="74"/>
      <c r="C18" s="74"/>
      <c r="D18" s="75"/>
    </row>
    <row r="19" spans="1:7" ht="17.25" customHeight="1" x14ac:dyDescent="0.25">
      <c r="A19" s="76" t="s">
        <v>94</v>
      </c>
      <c r="B19" s="77" t="s">
        <v>95</v>
      </c>
      <c r="C19" s="70">
        <f>'1кв'!E22+'2кв'!E22+'3кв'!E22+'4кв'!E22</f>
        <v>420266.69999999995</v>
      </c>
      <c r="D19" s="75"/>
    </row>
    <row r="20" spans="1:7" ht="15" customHeight="1" x14ac:dyDescent="0.25">
      <c r="A20" s="76"/>
      <c r="B20" s="78" t="s">
        <v>38</v>
      </c>
      <c r="C20" s="70">
        <f>'1кв'!E23+'2кв'!E23+'3кв'!E23+'4кв'!E23</f>
        <v>158879.77199999997</v>
      </c>
      <c r="D20" s="75"/>
    </row>
    <row r="21" spans="1:7" x14ac:dyDescent="0.25">
      <c r="A21" s="76"/>
      <c r="B21" s="79" t="s">
        <v>96</v>
      </c>
      <c r="C21" s="70">
        <f>'1кв'!E24+'2кв'!E24+'3кв'!E24+'4кв'!E24</f>
        <v>0</v>
      </c>
      <c r="D21" s="75"/>
    </row>
    <row r="22" spans="1:7" x14ac:dyDescent="0.25">
      <c r="A22" s="76"/>
      <c r="B22" s="68" t="s">
        <v>45</v>
      </c>
      <c r="C22" s="70">
        <f>'1кв'!E25+'2кв'!E25+'3кв'!E25+'4кв'!E25</f>
        <v>61668.149999999994</v>
      </c>
      <c r="D22" s="75"/>
    </row>
    <row r="23" spans="1:7" x14ac:dyDescent="0.25">
      <c r="A23" s="76"/>
      <c r="B23" s="68" t="s">
        <v>46</v>
      </c>
      <c r="C23" s="70">
        <f>'1кв'!E26+'2кв'!E26+'3кв'!E26+'4кв'!E26</f>
        <v>25017.120000000003</v>
      </c>
      <c r="D23" s="75"/>
    </row>
    <row r="24" spans="1:7" x14ac:dyDescent="0.25">
      <c r="A24" s="76"/>
      <c r="B24" s="68" t="s">
        <v>47</v>
      </c>
      <c r="C24" s="70">
        <f>'1кв'!E27+'2кв'!E27+'3кв'!E27+'4кв'!E27</f>
        <v>15038.91</v>
      </c>
      <c r="D24" s="75"/>
    </row>
    <row r="25" spans="1:7" x14ac:dyDescent="0.25">
      <c r="A25" s="76"/>
      <c r="B25" s="68" t="s">
        <v>44</v>
      </c>
      <c r="C25" s="70">
        <f>'1кв'!E28+'2кв'!E28+'3кв'!E28+'4кв'!E28</f>
        <v>0</v>
      </c>
      <c r="D25" s="75"/>
    </row>
    <row r="26" spans="1:7" x14ac:dyDescent="0.25">
      <c r="B26" s="68" t="s">
        <v>27</v>
      </c>
      <c r="C26" s="70">
        <f>'1кв'!E29+'2кв'!E29+'3кв'!E29+'4кв'!E29</f>
        <v>30570.879999999997</v>
      </c>
      <c r="D26" s="75"/>
      <c r="E26" s="80"/>
    </row>
    <row r="27" spans="1:7" x14ac:dyDescent="0.25">
      <c r="A27" s="76"/>
      <c r="B27" s="81" t="s">
        <v>125</v>
      </c>
      <c r="C27" s="82">
        <f>'2кв'!E31+'2кв'!E32+'3кв'!E30+'3кв'!E31+'4кв'!E30+'4кв'!E31+'4кв'!E32+'4кв'!E33+'4кв'!E34</f>
        <v>25082.809999999998</v>
      </c>
      <c r="D27" s="75"/>
    </row>
    <row r="28" spans="1:7" x14ac:dyDescent="0.25">
      <c r="A28" s="76"/>
      <c r="B28" s="67" t="s">
        <v>97</v>
      </c>
      <c r="C28" s="82">
        <f>SUM(C30:C32)</f>
        <v>7772.5</v>
      </c>
      <c r="D28" s="75"/>
    </row>
    <row r="29" spans="1:7" x14ac:dyDescent="0.25">
      <c r="A29" s="76"/>
      <c r="B29" s="67" t="s">
        <v>84</v>
      </c>
      <c r="C29" s="82"/>
      <c r="D29" s="75"/>
      <c r="G29" s="80"/>
    </row>
    <row r="30" spans="1:7" ht="31.5" x14ac:dyDescent="0.25">
      <c r="A30" s="76"/>
      <c r="B30" s="83" t="s">
        <v>98</v>
      </c>
      <c r="C30" s="84">
        <f>'1кв'!E30</f>
        <v>1072.5</v>
      </c>
      <c r="D30" s="75"/>
    </row>
    <row r="31" spans="1:7" x14ac:dyDescent="0.25">
      <c r="A31" s="76"/>
      <c r="B31" s="83" t="s">
        <v>126</v>
      </c>
      <c r="C31" s="84">
        <f>'2кв'!E30</f>
        <v>6700</v>
      </c>
      <c r="D31" s="75"/>
    </row>
    <row r="32" spans="1:7" x14ac:dyDescent="0.25">
      <c r="A32" s="76"/>
      <c r="B32" s="83"/>
      <c r="C32" s="84"/>
      <c r="D32" s="75"/>
    </row>
    <row r="33" spans="1:5" x14ac:dyDescent="0.25">
      <c r="B33" s="85" t="s">
        <v>99</v>
      </c>
      <c r="C33" s="86">
        <f>SUM(C19:C28)</f>
        <v>744296.84199999995</v>
      </c>
      <c r="D33" s="75"/>
      <c r="E33" s="80"/>
    </row>
    <row r="34" spans="1:5" x14ac:dyDescent="0.25">
      <c r="B34" s="85" t="s">
        <v>100</v>
      </c>
      <c r="C34" s="87">
        <f>C6+C17-C33</f>
        <v>69134.118000000017</v>
      </c>
      <c r="D34" s="75"/>
    </row>
    <row r="35" spans="1:5" x14ac:dyDescent="0.25">
      <c r="B35" s="66"/>
      <c r="C35" s="66"/>
      <c r="D35" s="75"/>
    </row>
    <row r="36" spans="1:5" x14ac:dyDescent="0.25">
      <c r="B36" s="88" t="s">
        <v>101</v>
      </c>
      <c r="C36" s="88"/>
      <c r="D36" s="75"/>
    </row>
    <row r="37" spans="1:5" x14ac:dyDescent="0.25">
      <c r="B37" s="88" t="s">
        <v>102</v>
      </c>
      <c r="C37" s="89">
        <v>71108.13</v>
      </c>
      <c r="D37" s="75"/>
    </row>
    <row r="38" spans="1:5" x14ac:dyDescent="0.25">
      <c r="B38" s="90" t="s">
        <v>103</v>
      </c>
      <c r="C38" s="91">
        <v>78686.600000000006</v>
      </c>
      <c r="D38" s="75"/>
    </row>
    <row r="39" spans="1:5" x14ac:dyDescent="0.25">
      <c r="B39" s="88" t="s">
        <v>104</v>
      </c>
      <c r="C39" s="89">
        <f>C38-C37</f>
        <v>7578.4700000000012</v>
      </c>
      <c r="D39" s="75"/>
    </row>
    <row r="40" spans="1:5" x14ac:dyDescent="0.25">
      <c r="B40" s="66"/>
      <c r="C40" s="66"/>
      <c r="D40" s="75"/>
    </row>
    <row r="41" spans="1:5" x14ac:dyDescent="0.25">
      <c r="A41" s="1" t="s">
        <v>105</v>
      </c>
      <c r="B41" s="66" t="s">
        <v>106</v>
      </c>
      <c r="C41" s="66"/>
      <c r="D41" s="75"/>
    </row>
    <row r="42" spans="1:5" x14ac:dyDescent="0.25">
      <c r="B42" s="66" t="s">
        <v>107</v>
      </c>
      <c r="C42" s="66"/>
      <c r="D42" s="75"/>
    </row>
    <row r="43" spans="1:5" x14ac:dyDescent="0.25">
      <c r="B43" s="66" t="s">
        <v>108</v>
      </c>
      <c r="C43" s="66"/>
      <c r="D43" s="75"/>
    </row>
    <row r="44" spans="1:5" x14ac:dyDescent="0.25">
      <c r="B44" s="66"/>
      <c r="C44" s="66"/>
      <c r="D44" s="75"/>
    </row>
    <row r="45" spans="1:5" x14ac:dyDescent="0.25">
      <c r="B45" s="66" t="s">
        <v>109</v>
      </c>
      <c r="C45" s="66"/>
      <c r="D45" s="75"/>
    </row>
    <row r="46" spans="1:5" x14ac:dyDescent="0.25">
      <c r="B46" s="66"/>
      <c r="C46" s="66"/>
      <c r="D46" s="75"/>
    </row>
    <row r="47" spans="1:5" x14ac:dyDescent="0.25">
      <c r="B47" s="66"/>
      <c r="C47" s="66"/>
      <c r="D47" s="75"/>
    </row>
  </sheetData>
  <mergeCells count="6">
    <mergeCell ref="A1:C1"/>
    <mergeCell ref="A2:C2"/>
    <mergeCell ref="A3:C3"/>
    <mergeCell ref="A4:C4"/>
    <mergeCell ref="A5:C5"/>
    <mergeCell ref="B18:C1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2025-02-28T12:09:34Z</dcterms:modified>
</cp:coreProperties>
</file>